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jod\Desktop\"/>
    </mc:Choice>
  </mc:AlternateContent>
  <xr:revisionPtr revIDLastSave="0" documentId="8_{4EA4152A-B35E-4BCA-A35D-A3FB62CA40AB}" xr6:coauthVersionLast="47" xr6:coauthVersionMax="47" xr10:uidLastSave="{00000000-0000-0000-0000-000000000000}"/>
  <workbookProtection workbookPassword="9D4C" lockStructure="1"/>
  <bookViews>
    <workbookView xWindow="28680" yWindow="-120" windowWidth="25440" windowHeight="15390" xr2:uid="{00000000-000D-0000-FFFF-FFFF00000000}"/>
  </bookViews>
  <sheets>
    <sheet name="Calculations" sheetId="5" r:id="rId1"/>
    <sheet name="Graphics" sheetId="4" r:id="rId2"/>
  </sheets>
  <definedNames>
    <definedName name="_xlnm.Print_Area" localSheetId="0">Calculations!$A$1:$J$27</definedName>
    <definedName name="Visible">Calculations!$A$1:$J$27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F26" i="5"/>
  <c r="E13" i="5"/>
  <c r="E15" i="5" s="1"/>
  <c r="J13" i="5"/>
  <c r="G13" i="5"/>
  <c r="D13" i="5"/>
  <c r="C13" i="5"/>
  <c r="B13" i="5"/>
  <c r="F22" i="5" l="1"/>
  <c r="F17" i="5"/>
  <c r="F20" i="5"/>
  <c r="I20" i="5" s="1"/>
  <c r="I23" i="5" s="1"/>
  <c r="I19" i="5"/>
  <c r="I22" i="5" s="1"/>
  <c r="I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Bankmann</author>
  </authors>
  <commentList>
    <comment ref="B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Please enter:</t>
        </r>
        <r>
          <rPr>
            <sz val="9"/>
            <color indexed="81"/>
            <rFont val="Tahoma"/>
            <family val="2"/>
          </rPr>
          <t xml:space="preserve">
thickness of your substrate in µm (= 10^-6m)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Please enter: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Eleastic Modulus of your substrate in GPa (= 10^9m)
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Please enter:</t>
        </r>
        <r>
          <rPr>
            <sz val="9"/>
            <color indexed="81"/>
            <rFont val="Tahoma"/>
            <family val="2"/>
          </rPr>
          <t xml:space="preserve">
Poisson ratio of the substrates  (0 &lt; v &lt; 1)</t>
        </r>
      </text>
    </comment>
    <comment ref="E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Please enter:</t>
        </r>
        <r>
          <rPr>
            <sz val="9"/>
            <color indexed="81"/>
            <rFont val="Tahoma"/>
            <family val="2"/>
          </rPr>
          <t xml:space="preserve">
estimated Radius of the substrate BEFORE the coating.
This value is not necessary for the stress-value !
But the change in the curvature of the substrate can be calculated. If the initial sample is 100% flat the R0 should be infinite. Therefore use a high value like e.g. 5000 m or 10000 m.</t>
        </r>
      </text>
    </comment>
    <comment ref="G12" authorId="0" shapeId="0" xr:uid="{00000000-0006-0000-0000-000005000000}">
      <text>
        <r>
          <rPr>
            <b/>
            <u/>
            <sz val="9"/>
            <color indexed="81"/>
            <rFont val="Tahoma"/>
            <family val="2"/>
          </rPr>
          <t xml:space="preserve">
Please enter:</t>
        </r>
        <r>
          <rPr>
            <sz val="9"/>
            <color indexed="81"/>
            <rFont val="Tahoma"/>
            <family val="2"/>
          </rPr>
          <t xml:space="preserve">
 a = 20mm (SIG-500SP: ex-situ stress measurement system)
 a = 10mm (SIG-1000SP: in-situ stress measurement system)
This parameter is the distance between the laser beams when they hit the sample. This is a fixed value for the stress measurement system and should not be changed to other values.
</t>
        </r>
      </text>
    </comment>
    <comment ref="H12" authorId="0" shapeId="0" xr:uid="{00000000-0006-0000-0000-000006000000}">
      <text>
        <r>
          <rPr>
            <b/>
            <u/>
            <sz val="9"/>
            <color indexed="81"/>
            <rFont val="Tahoma"/>
            <family val="2"/>
          </rPr>
          <t xml:space="preserve">
Please enter:</t>
        </r>
        <r>
          <rPr>
            <sz val="9"/>
            <color indexed="81"/>
            <rFont val="Tahoma"/>
            <family val="2"/>
          </rPr>
          <t xml:space="preserve">
L = 35cm (SIG-500SP: ex-situ stress measurement system)
L = ?cm (SIG-1000SP: in-situ stress measurement system)
This parameter is the distance between the sample and the detector. This is a fixed value for the stress measurement system and should not be changed to other values.</t>
        </r>
      </text>
    </comment>
    <comment ref="J12" authorId="0" shapeId="0" xr:uid="{00000000-0006-0000-0000-000007000000}">
      <text>
        <r>
          <rPr>
            <b/>
            <u/>
            <sz val="9"/>
            <color indexed="81"/>
            <rFont val="Tahoma"/>
            <family val="2"/>
          </rPr>
          <t xml:space="preserve">Please enter: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The thickness of the film that is deposited on the substrate in nm ( 10^-9m)
</t>
        </r>
      </text>
    </comment>
    <comment ref="F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Stress value that results from the Stoney-Formula with the values entered in the upper (light green) row AND the measured value (yellow)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Using the given values of </t>
        </r>
        <r>
          <rPr>
            <b/>
            <sz val="9"/>
            <color indexed="81"/>
            <rFont val="Tahoma"/>
            <family val="2"/>
          </rPr>
          <t>a, L, R0</t>
        </r>
        <r>
          <rPr>
            <sz val="9"/>
            <color indexed="81"/>
            <rFont val="Tahoma"/>
            <family val="2"/>
          </rPr>
          <t xml:space="preserve"> and the formulas in the Cells </t>
        </r>
        <r>
          <rPr>
            <b/>
            <sz val="9"/>
            <color indexed="81"/>
            <rFont val="Tahoma"/>
            <family val="2"/>
          </rPr>
          <t>C19</t>
        </r>
        <r>
          <rPr>
            <sz val="9"/>
            <color indexed="81"/>
            <rFont val="Tahoma"/>
            <family val="2"/>
          </rPr>
          <t xml:space="preserve"> and </t>
        </r>
        <r>
          <rPr>
            <b/>
            <sz val="9"/>
            <color indexed="81"/>
            <rFont val="Tahoma"/>
            <family val="2"/>
          </rPr>
          <t>C21</t>
        </r>
        <r>
          <rPr>
            <sz val="9"/>
            <color indexed="81"/>
            <rFont val="Tahoma"/>
            <family val="2"/>
          </rPr>
          <t xml:space="preserve">, the new radius (after the coating) of the sample is calculated and plotted here. 
</t>
        </r>
      </text>
    </comment>
    <comment ref="I2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deflection of the sample before the coating.
see the next Excel-Sheet (= "Graphics") for more information
</t>
        </r>
      </text>
    </comment>
    <comment ref="I2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deflection of the sample after the coating.
see the next Excel-Sheet (= "Graphics") for more information
</t>
        </r>
      </text>
    </comment>
    <comment ref="F2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Please enter:
</t>
        </r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u/>
            <sz val="9"/>
            <color indexed="81"/>
            <rFont val="Tahoma"/>
            <family val="2"/>
          </rPr>
          <t>change</t>
        </r>
        <r>
          <rPr>
            <sz val="9"/>
            <color indexed="81"/>
            <rFont val="Tahoma"/>
            <family val="2"/>
          </rPr>
          <t xml:space="preserve"> in the distance of the laserbeams measured by the stress measurement system.</t>
        </r>
        <r>
          <rPr>
            <b/>
            <sz val="9"/>
            <color indexed="81"/>
            <rFont val="Tahoma"/>
            <family val="2"/>
          </rPr>
          <t xml:space="preserve">
Example:
</t>
        </r>
        <r>
          <rPr>
            <sz val="9"/>
            <color indexed="81"/>
            <rFont val="Tahoma"/>
            <family val="2"/>
          </rPr>
          <t xml:space="preserve">the device measures a distance of the laserbeams of 20000µm BEFORE the coating and a distance of 21500µm after the coating. The correct value to be entered here is therefore:
</t>
        </r>
        <r>
          <rPr>
            <b/>
            <sz val="9"/>
            <color indexed="81"/>
            <rFont val="Tahoma"/>
            <family val="2"/>
          </rPr>
          <t xml:space="preserve">
DX=1500µm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 xr:uid="{00000000-0006-0000-0000-00000D000000}">
      <text>
        <r>
          <rPr>
            <sz val="9"/>
            <color indexed="81"/>
            <rFont val="Tahoma"/>
            <family val="2"/>
          </rPr>
          <t>change in the deflection of the sample.
see the next Excel-Sheet (= "Graphics") for more information</t>
        </r>
      </text>
    </comment>
  </commentList>
</comments>
</file>

<file path=xl/sharedStrings.xml><?xml version="1.0" encoding="utf-8"?>
<sst xmlns="http://schemas.openxmlformats.org/spreadsheetml/2006/main" count="76" uniqueCount="67">
  <si>
    <t>m</t>
  </si>
  <si>
    <t>µm</t>
  </si>
  <si>
    <t>thickness</t>
  </si>
  <si>
    <t>Youngs modulus</t>
  </si>
  <si>
    <t>poisson ratio</t>
  </si>
  <si>
    <t>dist. Beams at sample</t>
  </si>
  <si>
    <t>dist. Sample - detector</t>
  </si>
  <si>
    <t>Substrates propertiers</t>
  </si>
  <si>
    <t>Sytems properties</t>
  </si>
  <si>
    <t>Films properties</t>
  </si>
  <si>
    <t xml:space="preserve">stress = </t>
  </si>
  <si>
    <t>xafter - xbefore</t>
  </si>
  <si>
    <t>where R0 represents the bending radius 
of the sample before the coating and R1 
the bending radius after the coating</t>
  </si>
  <si>
    <t>dsub [µm]</t>
  </si>
  <si>
    <t>Esub [Gpa]</t>
  </si>
  <si>
    <t>vsub [ ]</t>
  </si>
  <si>
    <t>a [mm]</t>
  </si>
  <si>
    <t>L [cm]</t>
  </si>
  <si>
    <t>dfilm [nm]</t>
  </si>
  <si>
    <t>in m :</t>
  </si>
  <si>
    <t>estimatet Radius</t>
  </si>
  <si>
    <t>R0 [m]</t>
  </si>
  <si>
    <t>Stoneys equation</t>
  </si>
  <si>
    <t>[ N / m^2 ]</t>
  </si>
  <si>
    <t>measuered value</t>
  </si>
  <si>
    <t>1/m</t>
  </si>
  <si>
    <t>1 / R0 =</t>
  </si>
  <si>
    <t>Mpa</t>
  </si>
  <si>
    <t>R0 =</t>
  </si>
  <si>
    <t xml:space="preserve">b0 = </t>
  </si>
  <si>
    <t xml:space="preserve">b1 = </t>
  </si>
  <si>
    <r>
      <rPr>
        <u/>
        <sz val="11"/>
        <color indexed="23"/>
        <rFont val="Calibri"/>
        <family val="2"/>
      </rPr>
      <t xml:space="preserve"> 1 </t>
    </r>
    <r>
      <rPr>
        <sz val="11"/>
        <color indexed="23"/>
        <rFont val="Calibri"/>
        <family val="2"/>
      </rPr>
      <t xml:space="preserve">
m</t>
    </r>
  </si>
  <si>
    <t xml:space="preserve">enter : </t>
  </si>
  <si>
    <r>
      <rPr>
        <i/>
        <sz val="11"/>
        <color indexed="8"/>
        <rFont val="Symbol"/>
        <family val="1"/>
      </rPr>
      <t>D</t>
    </r>
    <r>
      <rPr>
        <i/>
        <sz val="11"/>
        <color indexed="8"/>
        <rFont val="Calibri"/>
        <family val="2"/>
      </rPr>
      <t xml:space="preserve"> ( 1 / R ) =</t>
    </r>
  </si>
  <si>
    <r>
      <rPr>
        <i/>
        <sz val="11"/>
        <color indexed="8"/>
        <rFont val="Symbol"/>
        <family val="1"/>
      </rPr>
      <t>D</t>
    </r>
    <r>
      <rPr>
        <i/>
        <sz val="11"/>
        <color indexed="8"/>
        <rFont val="Calibri"/>
        <family val="2"/>
      </rPr>
      <t xml:space="preserve"> x =</t>
    </r>
  </si>
  <si>
    <r>
      <t xml:space="preserve">the distance of the laserbeams at  the 
detector corresponding to R0 and R1
</t>
    </r>
    <r>
      <rPr>
        <i/>
        <sz val="11"/>
        <color indexed="8"/>
        <rFont val="Symbol"/>
        <family val="1"/>
      </rPr>
      <t>D</t>
    </r>
    <r>
      <rPr>
        <i/>
        <sz val="11"/>
        <color indexed="8"/>
        <rFont val="Calibri"/>
        <family val="2"/>
      </rPr>
      <t>x is the change in this distance!</t>
    </r>
  </si>
  <si>
    <r>
      <rPr>
        <u/>
        <sz val="11"/>
        <color indexed="8"/>
        <rFont val="Calibri"/>
        <family val="2"/>
      </rPr>
      <t xml:space="preserve">       Esub   * dsub^2  * </t>
    </r>
    <r>
      <rPr>
        <u/>
        <sz val="11"/>
        <color indexed="8"/>
        <rFont val="Symbol"/>
        <family val="1"/>
      </rPr>
      <t>D</t>
    </r>
    <r>
      <rPr>
        <u/>
        <sz val="11"/>
        <color indexed="8"/>
        <rFont val="Calibri"/>
        <family val="2"/>
      </rPr>
      <t xml:space="preserve"> ( 1 / R )</t>
    </r>
    <r>
      <rPr>
        <sz val="11"/>
        <color theme="1"/>
        <rFont val="Calibri"/>
        <family val="2"/>
        <scheme val="minor"/>
      </rPr>
      <t xml:space="preserve">
6 * (1-vsub) * dfilm</t>
    </r>
  </si>
  <si>
    <r>
      <rPr>
        <u/>
        <sz val="11"/>
        <color indexed="8"/>
        <rFont val="Calibri"/>
        <family val="2"/>
      </rPr>
      <t xml:space="preserve"> 1 </t>
    </r>
    <r>
      <rPr>
        <sz val="11"/>
        <color theme="1"/>
        <rFont val="Calibri"/>
        <family val="2"/>
        <scheme val="minor"/>
      </rPr>
      <t xml:space="preserve">   </t>
    </r>
    <r>
      <rPr>
        <u/>
        <sz val="11"/>
        <color indexed="8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</t>
    </r>
    <r>
      <rPr>
        <u/>
        <sz val="11"/>
        <color indexed="8"/>
        <rFont val="Calibri"/>
        <family val="2"/>
      </rPr>
      <t xml:space="preserve"> 1 
</t>
    </r>
    <r>
      <rPr>
        <sz val="11"/>
        <color theme="1"/>
        <rFont val="Calibri"/>
        <family val="2"/>
        <scheme val="minor"/>
      </rPr>
      <t>R1        R0</t>
    </r>
  </si>
  <si>
    <r>
      <rPr>
        <u/>
        <sz val="11"/>
        <color indexed="8"/>
        <rFont val="Calibri"/>
        <family val="2"/>
      </rPr>
      <t xml:space="preserve">    </t>
    </r>
    <r>
      <rPr>
        <u/>
        <sz val="11"/>
        <color indexed="8"/>
        <rFont val="Symbol"/>
        <family val="1"/>
      </rPr>
      <t xml:space="preserve">D </t>
    </r>
    <r>
      <rPr>
        <u/>
        <sz val="11"/>
        <color indexed="8"/>
        <rFont val="Calibri"/>
        <family val="2"/>
      </rPr>
      <t xml:space="preserve">x      </t>
    </r>
    <r>
      <rPr>
        <sz val="11"/>
        <color theme="1"/>
        <rFont val="Calibri"/>
        <family val="2"/>
        <scheme val="minor"/>
      </rPr>
      <t xml:space="preserve">
    2 * a * L</t>
    </r>
  </si>
  <si>
    <r>
      <rPr>
        <b/>
        <i/>
        <sz val="16"/>
        <color indexed="8"/>
        <rFont val="Symbol"/>
        <family val="1"/>
      </rPr>
      <t>D</t>
    </r>
    <r>
      <rPr>
        <b/>
        <i/>
        <sz val="16"/>
        <color indexed="8"/>
        <rFont val="Calibri"/>
        <family val="2"/>
      </rPr>
      <t xml:space="preserve">b = </t>
    </r>
  </si>
  <si>
    <t xml:space="preserve">"===&gt;" therefore R1 = </t>
  </si>
  <si>
    <t>Si</t>
  </si>
  <si>
    <t>Polycarbonat</t>
  </si>
  <si>
    <t>Saphire</t>
  </si>
  <si>
    <t>Quarz</t>
  </si>
  <si>
    <t>Silicon</t>
  </si>
  <si>
    <t>Poisson ratio</t>
  </si>
  <si>
    <t>shortcut</t>
  </si>
  <si>
    <t>PC</t>
  </si>
  <si>
    <t>Sa</t>
  </si>
  <si>
    <t>Qu</t>
  </si>
  <si>
    <t>Youngs modulus
[Gpa]</t>
  </si>
  <si>
    <t>Database (no guarantee! )</t>
  </si>
  <si>
    <t>R1, R0</t>
  </si>
  <si>
    <t>Bending radius of the sample e.g. before and after coating</t>
  </si>
  <si>
    <t>b0, b1</t>
  </si>
  <si>
    <t>Deflection of the cantilever due to the different radius</t>
  </si>
  <si>
    <t>Difference between b0 and b1</t>
  </si>
  <si>
    <r>
      <rPr>
        <sz val="11"/>
        <color indexed="8"/>
        <rFont val="Symbol"/>
        <family val="1"/>
      </rPr>
      <t>D</t>
    </r>
    <r>
      <rPr>
        <sz val="11"/>
        <color theme="1"/>
        <rFont val="Calibri"/>
        <family val="2"/>
        <scheme val="minor"/>
      </rPr>
      <t xml:space="preserve">b </t>
    </r>
  </si>
  <si>
    <t>a</t>
  </si>
  <si>
    <t>length of the cantilever</t>
  </si>
  <si>
    <t>In Stoneys equation we assume relativly small values of b0 and b1. Therefore a can be considered constant in the scetch.</t>
  </si>
  <si>
    <t>Graphical illustration:</t>
  </si>
  <si>
    <t>Glas D263M</t>
  </si>
  <si>
    <t>Glas</t>
  </si>
  <si>
    <t>(data from SCHOTT)</t>
  </si>
  <si>
    <t>www.vajotec.com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</si>
</sst>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Symbol"/>
      <family val="1"/>
    </font>
    <font>
      <sz val="18"/>
      <color indexed="8"/>
      <name val="Calibri"/>
      <family val="2"/>
    </font>
    <font>
      <sz val="22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u/>
      <sz val="11"/>
      <color indexed="23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Symbol"/>
      <family val="1"/>
    </font>
    <font>
      <b/>
      <i/>
      <sz val="16"/>
      <color indexed="8"/>
      <name val="Calibri"/>
      <family val="2"/>
    </font>
    <font>
      <b/>
      <i/>
      <sz val="16"/>
      <color indexed="8"/>
      <name val="Symbol"/>
      <family val="1"/>
    </font>
    <font>
      <b/>
      <sz val="16"/>
      <color indexed="8"/>
      <name val="Calibri"/>
      <family val="2"/>
    </font>
    <font>
      <sz val="11"/>
      <color indexed="8"/>
      <name val="Symbol"/>
      <family val="1"/>
    </font>
    <font>
      <b/>
      <u/>
      <sz val="16"/>
      <color indexed="8"/>
      <name val="Calibri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"/>
      <name val="Calibri"/>
      <family val="2"/>
    </font>
    <font>
      <sz val="8"/>
      <name val="Verdana"/>
    </font>
    <font>
      <u/>
      <sz val="13.75"/>
      <color indexed="12"/>
      <name val="Calibri"/>
      <family val="2"/>
    </font>
    <font>
      <b/>
      <sz val="22"/>
      <name val="Calibri"/>
    </font>
    <font>
      <b/>
      <u/>
      <sz val="20"/>
      <color rgb="FF0070C0"/>
      <name val="Calibri"/>
      <family val="2"/>
    </font>
    <font>
      <b/>
      <sz val="24"/>
      <color theme="4" tint="0.7999816888943144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0" fillId="5" borderId="0" xfId="0" applyFill="1"/>
    <xf numFmtId="0" fontId="0" fillId="5" borderId="0" xfId="0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" fillId="4" borderId="5" xfId="1" applyFill="1" applyBorder="1" applyAlignment="1" applyProtection="1">
      <alignment horizontal="center" vertical="center"/>
    </xf>
    <xf numFmtId="0" fontId="1" fillId="4" borderId="6" xfId="1" applyFill="1" applyBorder="1" applyAlignment="1" applyProtection="1">
      <alignment horizontal="center" vertical="center"/>
    </xf>
    <xf numFmtId="0" fontId="1" fillId="4" borderId="7" xfId="1" applyFill="1" applyBorder="1" applyAlignment="1" applyProtection="1">
      <alignment horizontal="center" vertical="center" wrapText="1"/>
    </xf>
    <xf numFmtId="0" fontId="1" fillId="4" borderId="8" xfId="1" applyFill="1" applyBorder="1" applyAlignment="1" applyProtection="1">
      <alignment horizontal="center" vertical="center"/>
    </xf>
    <xf numFmtId="0" fontId="1" fillId="4" borderId="9" xfId="1" applyFill="1" applyBorder="1" applyAlignment="1" applyProtection="1">
      <alignment horizontal="center" vertical="center"/>
    </xf>
    <xf numFmtId="0" fontId="1" fillId="4" borderId="0" xfId="1" applyFill="1" applyBorder="1" applyAlignment="1" applyProtection="1">
      <alignment horizontal="center" vertical="center"/>
    </xf>
    <xf numFmtId="0" fontId="1" fillId="4" borderId="1" xfId="1" applyFill="1" applyBorder="1" applyAlignment="1" applyProtection="1">
      <alignment horizontal="center" vertical="center"/>
    </xf>
    <xf numFmtId="0" fontId="1" fillId="4" borderId="10" xfId="1" applyFill="1" applyBorder="1" applyAlignment="1" applyProtection="1">
      <alignment horizontal="center" vertical="center"/>
    </xf>
    <xf numFmtId="0" fontId="1" fillId="4" borderId="11" xfId="1" applyFill="1" applyBorder="1" applyAlignment="1" applyProtection="1">
      <alignment horizontal="center" vertical="center"/>
    </xf>
    <xf numFmtId="0" fontId="1" fillId="4" borderId="11" xfId="1" applyFont="1" applyFill="1" applyBorder="1" applyAlignment="1" applyProtection="1">
      <alignment horizontal="center" vertical="center"/>
    </xf>
    <xf numFmtId="0" fontId="1" fillId="4" borderId="0" xfId="1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vertical="center"/>
    </xf>
    <xf numFmtId="0" fontId="1" fillId="4" borderId="12" xfId="1" applyFill="1" applyBorder="1" applyAlignment="1" applyProtection="1">
      <alignment horizontal="center" vertical="center"/>
    </xf>
    <xf numFmtId="0" fontId="1" fillId="4" borderId="13" xfId="1" applyFill="1" applyBorder="1" applyAlignment="1" applyProtection="1">
      <alignment horizontal="center" vertical="center"/>
    </xf>
    <xf numFmtId="0" fontId="1" fillId="4" borderId="14" xfId="1" applyFill="1" applyBorder="1" applyAlignment="1" applyProtection="1">
      <alignment horizontal="center" vertical="center"/>
    </xf>
    <xf numFmtId="0" fontId="1" fillId="4" borderId="15" xfId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/>
    <xf numFmtId="0" fontId="0" fillId="5" borderId="0" xfId="0" applyFill="1" applyAlignment="1" applyProtection="1"/>
    <xf numFmtId="0" fontId="0" fillId="5" borderId="16" xfId="0" applyFill="1" applyBorder="1" applyAlignment="1" applyProtection="1">
      <alignment vertical="center"/>
    </xf>
    <xf numFmtId="0" fontId="0" fillId="5" borderId="17" xfId="0" applyFill="1" applyBorder="1" applyAlignment="1" applyProtection="1">
      <alignment vertical="center"/>
    </xf>
    <xf numFmtId="0" fontId="0" fillId="5" borderId="18" xfId="0" applyFill="1" applyBorder="1" applyAlignment="1" applyProtection="1">
      <alignment vertical="center"/>
    </xf>
    <xf numFmtId="0" fontId="0" fillId="5" borderId="19" xfId="0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right" vertical="center"/>
    </xf>
    <xf numFmtId="0" fontId="8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right" vertical="center"/>
    </xf>
    <xf numFmtId="0" fontId="0" fillId="5" borderId="25" xfId="0" applyFont="1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vertical="center"/>
    </xf>
    <xf numFmtId="0" fontId="7" fillId="5" borderId="25" xfId="0" applyFont="1" applyFill="1" applyBorder="1" applyAlignment="1" applyProtection="1">
      <alignment horizontal="right" vertical="center"/>
    </xf>
    <xf numFmtId="0" fontId="7" fillId="5" borderId="0" xfId="0" applyFont="1" applyFill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7" fillId="5" borderId="16" xfId="0" applyFont="1" applyFill="1" applyBorder="1" applyAlignment="1" applyProtection="1">
      <alignment horizontal="right" vertical="center"/>
    </xf>
    <xf numFmtId="0" fontId="7" fillId="5" borderId="25" xfId="0" applyFont="1" applyFill="1" applyBorder="1" applyAlignment="1" applyProtection="1">
      <alignment vertical="center" wrapText="1"/>
    </xf>
    <xf numFmtId="0" fontId="8" fillId="5" borderId="25" xfId="0" applyFont="1" applyFill="1" applyBorder="1" applyAlignment="1" applyProtection="1">
      <alignment vertical="center"/>
    </xf>
    <xf numFmtId="0" fontId="8" fillId="5" borderId="25" xfId="0" applyFont="1" applyFill="1" applyBorder="1" applyAlignment="1" applyProtection="1">
      <alignment vertical="center" wrapText="1"/>
    </xf>
    <xf numFmtId="0" fontId="7" fillId="5" borderId="21" xfId="0" applyFont="1" applyFill="1" applyBorder="1" applyAlignment="1" applyProtection="1">
      <alignment horizontal="right" vertical="center"/>
    </xf>
    <xf numFmtId="165" fontId="0" fillId="5" borderId="21" xfId="0" applyNumberFormat="1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  <xf numFmtId="0" fontId="7" fillId="5" borderId="25" xfId="0" applyFont="1" applyFill="1" applyBorder="1" applyAlignment="1" applyProtection="1">
      <alignment vertical="center"/>
    </xf>
    <xf numFmtId="164" fontId="0" fillId="5" borderId="17" xfId="0" applyNumberForma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right" vertical="center"/>
    </xf>
    <xf numFmtId="164" fontId="0" fillId="5" borderId="0" xfId="0" applyNumberForma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7" fillId="5" borderId="0" xfId="0" applyFont="1" applyFill="1" applyAlignment="1" applyProtection="1">
      <alignment horizontal="right" vertical="center"/>
    </xf>
    <xf numFmtId="0" fontId="0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vertical="center" wrapText="1"/>
    </xf>
    <xf numFmtId="0" fontId="0" fillId="5" borderId="0" xfId="0" applyFill="1" applyAlignment="1" applyProtection="1">
      <alignment horizontal="right" vertical="center"/>
    </xf>
    <xf numFmtId="0" fontId="6" fillId="5" borderId="0" xfId="0" applyFont="1" applyFill="1" applyAlignment="1" applyProtection="1">
      <alignment vertical="center"/>
    </xf>
    <xf numFmtId="0" fontId="12" fillId="5" borderId="20" xfId="0" applyFont="1" applyFill="1" applyBorder="1" applyAlignment="1" applyProtection="1">
      <alignment horizontal="right" vertical="center"/>
    </xf>
    <xf numFmtId="164" fontId="14" fillId="5" borderId="21" xfId="0" applyNumberFormat="1" applyFont="1" applyFill="1" applyBorder="1" applyAlignment="1" applyProtection="1">
      <alignment vertical="center"/>
    </xf>
    <xf numFmtId="0" fontId="14" fillId="5" borderId="22" xfId="0" applyFont="1" applyFill="1" applyBorder="1" applyAlignment="1" applyProtection="1">
      <alignment vertical="center"/>
    </xf>
    <xf numFmtId="0" fontId="24" fillId="5" borderId="0" xfId="2" applyFont="1" applyFill="1" applyAlignment="1" applyProtection="1">
      <alignment vertical="center"/>
    </xf>
    <xf numFmtId="2" fontId="25" fillId="6" borderId="6" xfId="0" applyNumberFormat="1" applyFont="1" applyFill="1" applyBorder="1" applyAlignment="1" applyProtection="1">
      <alignment vertical="center"/>
    </xf>
    <xf numFmtId="0" fontId="25" fillId="6" borderId="26" xfId="0" applyFont="1" applyFill="1" applyBorder="1" applyAlignment="1" applyProtection="1">
      <alignment vertical="center"/>
    </xf>
  </cellXfs>
  <cellStyles count="3">
    <cellStyle name="20% - Akzent6_Stoney-Calculator_Project v3.xls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1</xdr:row>
      <xdr:rowOff>38101</xdr:rowOff>
    </xdr:from>
    <xdr:to>
      <xdr:col>8</xdr:col>
      <xdr:colOff>789967</xdr:colOff>
      <xdr:row>6</xdr:row>
      <xdr:rowOff>181578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22EB38A-A0D4-44E6-961C-3413E845F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238126"/>
          <a:ext cx="3618892" cy="1296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123825</xdr:rowOff>
    </xdr:from>
    <xdr:to>
      <xdr:col>6</xdr:col>
      <xdr:colOff>361950</xdr:colOff>
      <xdr:row>30</xdr:row>
      <xdr:rowOff>152400</xdr:rowOff>
    </xdr:to>
    <xdr:pic>
      <xdr:nvPicPr>
        <xdr:cNvPr id="4098" name="Grafik 1" descr="scetch_deflection.jpg">
          <a:extLst>
            <a:ext uri="{FF2B5EF4-FFF2-40B4-BE49-F238E27FC236}">
              <a16:creationId xmlns:a16="http://schemas.microsoft.com/office/drawing/2014/main" id="{64A03721-8675-4B71-8E68-D40B762E3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81025"/>
          <a:ext cx="4276725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vajotec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85" zoomScaleNormal="85" workbookViewId="0">
      <selection activeCell="F25" sqref="F25"/>
    </sheetView>
  </sheetViews>
  <sheetFormatPr baseColWidth="10" defaultRowHeight="15" x14ac:dyDescent="0.25"/>
  <cols>
    <col min="1" max="1" width="5.85546875" style="8" bestFit="1" customWidth="1"/>
    <col min="2" max="2" width="20.85546875" style="8" bestFit="1" customWidth="1"/>
    <col min="3" max="3" width="27.140625" style="8" bestFit="1" customWidth="1"/>
    <col min="4" max="4" width="37" style="8" bestFit="1" customWidth="1"/>
    <col min="5" max="5" width="15.85546875" style="8" bestFit="1" customWidth="1"/>
    <col min="6" max="6" width="22.28515625" style="8" customWidth="1"/>
    <col min="7" max="7" width="20.28515625" style="8" bestFit="1" customWidth="1"/>
    <col min="8" max="8" width="21.28515625" style="8" bestFit="1" customWidth="1"/>
    <col min="9" max="9" width="12.5703125" style="8" bestFit="1" customWidth="1"/>
    <col min="10" max="10" width="15.42578125" style="8" bestFit="1" customWidth="1"/>
    <col min="11" max="16384" width="11.42578125" style="8"/>
  </cols>
  <sheetData>
    <row r="1" spans="1:10" ht="15.75" thickBot="1" x14ac:dyDescent="0.3">
      <c r="B1" s="9" t="s">
        <v>52</v>
      </c>
      <c r="C1" s="10"/>
      <c r="D1" s="10"/>
      <c r="E1" s="10"/>
    </row>
    <row r="2" spans="1:10" ht="30.75" thickBot="1" x14ac:dyDescent="0.3">
      <c r="B2" s="11"/>
      <c r="C2" s="12" t="s">
        <v>47</v>
      </c>
      <c r="D2" s="13" t="s">
        <v>51</v>
      </c>
      <c r="E2" s="14" t="s">
        <v>46</v>
      </c>
    </row>
    <row r="3" spans="1:10" x14ac:dyDescent="0.25">
      <c r="B3" s="15" t="s">
        <v>45</v>
      </c>
      <c r="C3" s="16" t="s">
        <v>41</v>
      </c>
      <c r="D3" s="17">
        <v>130</v>
      </c>
      <c r="E3" s="18">
        <v>0.28000000000000003</v>
      </c>
    </row>
    <row r="4" spans="1:10" x14ac:dyDescent="0.25">
      <c r="B4" s="19" t="s">
        <v>42</v>
      </c>
      <c r="C4" s="16" t="s">
        <v>48</v>
      </c>
      <c r="D4" s="17">
        <v>3</v>
      </c>
      <c r="E4" s="18">
        <v>0.37</v>
      </c>
    </row>
    <row r="5" spans="1:10" x14ac:dyDescent="0.25">
      <c r="B5" s="20" t="s">
        <v>63</v>
      </c>
      <c r="C5" s="21" t="s">
        <v>64</v>
      </c>
      <c r="D5" s="17">
        <v>72.900000000000006</v>
      </c>
      <c r="E5" s="18">
        <v>0.20799999999999999</v>
      </c>
      <c r="F5" s="22" t="s">
        <v>65</v>
      </c>
    </row>
    <row r="6" spans="1:10" s="10" customFormat="1" x14ac:dyDescent="0.25">
      <c r="B6" s="19" t="s">
        <v>43</v>
      </c>
      <c r="C6" s="16" t="s">
        <v>49</v>
      </c>
      <c r="D6" s="17">
        <v>410</v>
      </c>
      <c r="E6" s="18">
        <v>0.23400000000000001</v>
      </c>
    </row>
    <row r="7" spans="1:10" s="10" customFormat="1" ht="15.75" thickBot="1" x14ac:dyDescent="0.3">
      <c r="B7" s="23" t="s">
        <v>44</v>
      </c>
      <c r="C7" s="24" t="s">
        <v>50</v>
      </c>
      <c r="D7" s="25">
        <v>72</v>
      </c>
      <c r="E7" s="26">
        <v>0.17</v>
      </c>
    </row>
    <row r="8" spans="1:10" s="10" customFormat="1" ht="33.75" customHeight="1" x14ac:dyDescent="0.25">
      <c r="A8" s="8"/>
      <c r="B8" s="27" t="s">
        <v>7</v>
      </c>
      <c r="C8" s="8"/>
      <c r="D8" s="8"/>
      <c r="E8" s="8"/>
      <c r="F8" s="8"/>
      <c r="G8" s="28" t="s">
        <v>8</v>
      </c>
      <c r="H8" s="29"/>
      <c r="I8" s="29"/>
      <c r="J8" s="28" t="s">
        <v>9</v>
      </c>
    </row>
    <row r="9" spans="1:10" s="10" customFormat="1" x14ac:dyDescent="0.25">
      <c r="A9" s="8"/>
      <c r="B9" s="30"/>
      <c r="C9" s="31"/>
      <c r="D9" s="31"/>
      <c r="E9" s="32"/>
      <c r="F9" s="8"/>
      <c r="G9" s="30"/>
      <c r="H9" s="32"/>
      <c r="I9" s="8"/>
      <c r="J9" s="33"/>
    </row>
    <row r="10" spans="1:10" x14ac:dyDescent="0.25">
      <c r="A10" s="10"/>
      <c r="B10" s="34" t="s">
        <v>2</v>
      </c>
      <c r="C10" s="35" t="s">
        <v>3</v>
      </c>
      <c r="D10" s="35" t="s">
        <v>4</v>
      </c>
      <c r="E10" s="36" t="s">
        <v>20</v>
      </c>
      <c r="F10" s="10"/>
      <c r="G10" s="34" t="s">
        <v>5</v>
      </c>
      <c r="H10" s="36" t="s">
        <v>6</v>
      </c>
      <c r="I10" s="10"/>
      <c r="J10" s="37" t="s">
        <v>2</v>
      </c>
    </row>
    <row r="11" spans="1:10" x14ac:dyDescent="0.25">
      <c r="A11" s="10"/>
      <c r="B11" s="38" t="s">
        <v>13</v>
      </c>
      <c r="C11" s="39" t="s">
        <v>14</v>
      </c>
      <c r="D11" s="39" t="s">
        <v>15</v>
      </c>
      <c r="E11" s="40" t="s">
        <v>21</v>
      </c>
      <c r="F11" s="10"/>
      <c r="G11" s="38" t="s">
        <v>16</v>
      </c>
      <c r="H11" s="40" t="s">
        <v>17</v>
      </c>
      <c r="I11" s="10"/>
      <c r="J11" s="41" t="s">
        <v>18</v>
      </c>
    </row>
    <row r="12" spans="1:10" ht="23.25" x14ac:dyDescent="0.25">
      <c r="A12" s="10"/>
      <c r="B12" s="1">
        <v>500</v>
      </c>
      <c r="C12" s="2">
        <v>80</v>
      </c>
      <c r="D12" s="2">
        <v>0.2</v>
      </c>
      <c r="E12" s="3">
        <v>100000</v>
      </c>
      <c r="F12" s="42"/>
      <c r="G12" s="1">
        <v>20</v>
      </c>
      <c r="H12" s="3">
        <v>35</v>
      </c>
      <c r="I12" s="42"/>
      <c r="J12" s="4">
        <v>100</v>
      </c>
    </row>
    <row r="13" spans="1:10" x14ac:dyDescent="0.25">
      <c r="A13" s="10" t="s">
        <v>19</v>
      </c>
      <c r="B13" s="43">
        <f>B12*10^-6</f>
        <v>5.0000000000000001E-4</v>
      </c>
      <c r="C13" s="44">
        <f>C12*10^9</f>
        <v>80000000000</v>
      </c>
      <c r="D13" s="44">
        <f>D12</f>
        <v>0.2</v>
      </c>
      <c r="E13" s="45">
        <f>E12</f>
        <v>100000</v>
      </c>
      <c r="F13" s="46"/>
      <c r="G13" s="43">
        <f>G12*10^-3</f>
        <v>0.02</v>
      </c>
      <c r="H13" s="45">
        <f>H12*10^-2</f>
        <v>0.35000000000000003</v>
      </c>
      <c r="I13" s="46"/>
      <c r="J13" s="47">
        <f>J12*10^-9</f>
        <v>1.0000000000000001E-7</v>
      </c>
    </row>
    <row r="14" spans="1:10" x14ac:dyDescent="0.25">
      <c r="C14" s="10" t="s">
        <v>23</v>
      </c>
    </row>
    <row r="15" spans="1:10" ht="35.25" customHeight="1" x14ac:dyDescent="0.25">
      <c r="D15" s="48" t="s">
        <v>26</v>
      </c>
      <c r="E15" s="46">
        <f>1/E13</f>
        <v>1.0000000000000001E-5</v>
      </c>
      <c r="F15" s="49" t="s">
        <v>25</v>
      </c>
    </row>
    <row r="16" spans="1:10" ht="16.5" customHeight="1" thickBot="1" x14ac:dyDescent="0.3">
      <c r="C16" s="50" t="s">
        <v>22</v>
      </c>
    </row>
    <row r="17" spans="2:10" ht="45.75" customHeight="1" thickBot="1" x14ac:dyDescent="0.3">
      <c r="B17" s="51" t="s">
        <v>10</v>
      </c>
      <c r="C17" s="52" t="s">
        <v>36</v>
      </c>
      <c r="D17" s="53"/>
      <c r="E17" s="54" t="s">
        <v>10</v>
      </c>
      <c r="F17" s="80">
        <f>10^-6*F22*C13*B13*B13/((1-D13)*J13*6)</f>
        <v>14.880952380952374</v>
      </c>
      <c r="G17" s="81" t="s">
        <v>27</v>
      </c>
    </row>
    <row r="18" spans="2:10" x14ac:dyDescent="0.25">
      <c r="B18" s="55"/>
      <c r="C18" s="56"/>
    </row>
    <row r="19" spans="2:10" x14ac:dyDescent="0.25">
      <c r="B19" s="55"/>
      <c r="C19" s="56"/>
      <c r="H19" s="57" t="s">
        <v>28</v>
      </c>
      <c r="I19" s="31">
        <f>E13</f>
        <v>100000</v>
      </c>
      <c r="J19" s="32" t="s">
        <v>0</v>
      </c>
    </row>
    <row r="20" spans="2:10" ht="45" x14ac:dyDescent="0.25">
      <c r="B20" s="51" t="s">
        <v>33</v>
      </c>
      <c r="C20" s="52" t="s">
        <v>37</v>
      </c>
      <c r="D20" s="58" t="s">
        <v>12</v>
      </c>
      <c r="E20" s="53"/>
      <c r="F20" s="59">
        <f>F22</f>
        <v>3.5714285714285703E-4</v>
      </c>
      <c r="G20" s="60" t="s">
        <v>31</v>
      </c>
      <c r="H20" s="61" t="s">
        <v>40</v>
      </c>
      <c r="I20" s="62">
        <f>1/(F20+E15)</f>
        <v>2723.735408560312</v>
      </c>
      <c r="J20" s="63" t="s">
        <v>0</v>
      </c>
    </row>
    <row r="21" spans="2:10" x14ac:dyDescent="0.25">
      <c r="B21" s="55"/>
      <c r="C21" s="56"/>
      <c r="D21" s="55"/>
      <c r="H21" s="55"/>
    </row>
    <row r="22" spans="2:10" ht="30" x14ac:dyDescent="0.25">
      <c r="B22" s="51" t="s">
        <v>33</v>
      </c>
      <c r="C22" s="52" t="s">
        <v>38</v>
      </c>
      <c r="D22" s="64"/>
      <c r="E22" s="53"/>
      <c r="F22" s="59">
        <f>F26/(2*G13*H13)</f>
        <v>3.5714285714285703E-4</v>
      </c>
      <c r="G22" s="60" t="s">
        <v>31</v>
      </c>
      <c r="H22" s="57" t="s">
        <v>29</v>
      </c>
      <c r="I22" s="65">
        <f>10^6*(I19-SQRT(I19^2-$G$13^2))</f>
        <v>2.0081643015146255E-3</v>
      </c>
      <c r="J22" s="32" t="s">
        <v>1</v>
      </c>
    </row>
    <row r="23" spans="2:10" x14ac:dyDescent="0.25">
      <c r="B23" s="55"/>
      <c r="C23" s="56"/>
      <c r="D23" s="55"/>
      <c r="H23" s="66" t="s">
        <v>30</v>
      </c>
      <c r="I23" s="67">
        <f>10^6*(I20-SQRT(I20^2-$G$13^2))</f>
        <v>7.3428509494988248E-2</v>
      </c>
      <c r="J23" s="68" t="s">
        <v>1</v>
      </c>
    </row>
    <row r="24" spans="2:10" ht="15.75" thickBot="1" x14ac:dyDescent="0.3">
      <c r="B24" s="55"/>
      <c r="C24" s="56"/>
      <c r="D24" s="55"/>
      <c r="F24" s="9" t="s">
        <v>24</v>
      </c>
      <c r="H24" s="69"/>
      <c r="I24" s="70"/>
      <c r="J24" s="68"/>
    </row>
    <row r="25" spans="2:10" ht="45.75" thickBot="1" x14ac:dyDescent="0.3">
      <c r="B25" s="71" t="s">
        <v>34</v>
      </c>
      <c r="C25" s="72" t="s">
        <v>11</v>
      </c>
      <c r="D25" s="73" t="s">
        <v>35</v>
      </c>
      <c r="E25" s="74" t="s">
        <v>32</v>
      </c>
      <c r="F25" s="5">
        <v>5</v>
      </c>
      <c r="G25" s="75" t="s">
        <v>1</v>
      </c>
      <c r="H25" s="76" t="s">
        <v>39</v>
      </c>
      <c r="I25" s="77">
        <f>I23-I22</f>
        <v>7.1420345193473622E-2</v>
      </c>
      <c r="J25" s="78" t="s">
        <v>1</v>
      </c>
    </row>
    <row r="26" spans="2:10" x14ac:dyDescent="0.25">
      <c r="F26" s="49">
        <f>F25*10^-6</f>
        <v>4.9999999999999996E-6</v>
      </c>
      <c r="G26" s="49" t="s">
        <v>0</v>
      </c>
    </row>
    <row r="27" spans="2:10" ht="26.25" x14ac:dyDescent="0.25">
      <c r="B27" s="79" t="s">
        <v>66</v>
      </c>
    </row>
  </sheetData>
  <sheetProtection algorithmName="SHA-512" hashValue="dsqCeUTw2tlz4YgKuohzOXZWpmQugyu5tuwb2/T1FXVD6fIrG1nGgiyOG4/8xi+TdGc4DE5PDRFFDHl+br+IlA==" saltValue="jf4YRty6W0/JGMsBvkjmDg==" spinCount="100000" sheet="1" objects="1" scenarios="1" selectLockedCells="1"/>
  <phoneticPr fontId="21"/>
  <hyperlinks>
    <hyperlink ref="B27" r:id="rId1" xr:uid="{00000000-0004-0000-0000-000000000000}"/>
  </hyperlinks>
  <pageMargins left="0.55118110236220474" right="0.70866141732283472" top="0.74803149606299213" bottom="0.78740157480314965" header="0.23622047244094491" footer="0.31496062992125984"/>
  <pageSetup paperSize="9" scale="35" orientation="portrait"/>
  <headerFooter alignWithMargins="0">
    <oddFooter>&amp;L&amp;"Lucida Grande,Regular"&amp;D&amp;R&amp;"Lucida Grande,Regular"www.sigma-physik.de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A2" sqref="A2"/>
    </sheetView>
  </sheetViews>
  <sheetFormatPr baseColWidth="10" defaultColWidth="10.7109375" defaultRowHeight="15" x14ac:dyDescent="0.25"/>
  <cols>
    <col min="1" max="6" width="10.7109375" style="7"/>
    <col min="7" max="7" width="8.7109375" style="7" customWidth="1"/>
    <col min="8" max="8" width="2.28515625" style="7" customWidth="1"/>
    <col min="9" max="16384" width="10.7109375" style="7"/>
  </cols>
  <sheetData>
    <row r="1" spans="1:10" ht="21" x14ac:dyDescent="0.35">
      <c r="A1" s="6" t="s">
        <v>62</v>
      </c>
    </row>
    <row r="8" spans="1:10" x14ac:dyDescent="0.25">
      <c r="I8" s="7" t="s">
        <v>53</v>
      </c>
      <c r="J8" s="7" t="s">
        <v>54</v>
      </c>
    </row>
    <row r="9" spans="1:10" x14ac:dyDescent="0.25">
      <c r="I9" s="7" t="s">
        <v>55</v>
      </c>
      <c r="J9" s="7" t="s">
        <v>56</v>
      </c>
    </row>
    <row r="10" spans="1:10" x14ac:dyDescent="0.25">
      <c r="I10" s="7" t="s">
        <v>58</v>
      </c>
      <c r="J10" s="7" t="s">
        <v>57</v>
      </c>
    </row>
    <row r="11" spans="1:10" x14ac:dyDescent="0.25">
      <c r="I11" s="7" t="s">
        <v>59</v>
      </c>
      <c r="J11" s="7" t="s">
        <v>60</v>
      </c>
    </row>
    <row r="13" spans="1:10" x14ac:dyDescent="0.25">
      <c r="I13" s="7" t="s">
        <v>61</v>
      </c>
    </row>
  </sheetData>
  <sheetProtection password="9D4C" sheet="1" objects="1" scenarios="1"/>
  <pageMargins left="0.7" right="0.7" top="0.78740157499999996" bottom="0.78740157499999996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Calculations</vt:lpstr>
      <vt:lpstr>Graphics</vt:lpstr>
      <vt:lpstr>Calculations!Druckbereich</vt:lpstr>
      <vt:lpstr>Visible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Bankmann</dc:creator>
  <dc:description>für Download-Bereich optimiert</dc:description>
  <cp:lastModifiedBy>Joachim Bankmann</cp:lastModifiedBy>
  <cp:lastPrinted>2012-01-09T13:22:38Z</cp:lastPrinted>
  <dcterms:created xsi:type="dcterms:W3CDTF">2010-03-19T17:44:54Z</dcterms:created>
  <dcterms:modified xsi:type="dcterms:W3CDTF">2021-12-02T10:02:43Z</dcterms:modified>
  <cp:category>Wissenschaft</cp:category>
  <cp:contentStatus>Januar 2012</cp:contentStatus>
</cp:coreProperties>
</file>